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X:\NCA\PGR LC 2018-2019\Learning Sessions\Session 2\"/>
    </mc:Choice>
  </mc:AlternateContent>
  <bookViews>
    <workbookView xWindow="120" yWindow="75" windowWidth="20730" windowHeight="11760"/>
  </bookViews>
  <sheets>
    <sheet name="NP Residents" sheetId="1" r:id="rId1"/>
  </sheets>
  <definedNames>
    <definedName name="_xlnm.Print_Area" localSheetId="0">'NP Residents'!$A$1:$C$61</definedName>
  </definedNames>
  <calcPr calcId="162913"/>
</workbook>
</file>

<file path=xl/calcChain.xml><?xml version="1.0" encoding="utf-8"?>
<calcChain xmlns="http://schemas.openxmlformats.org/spreadsheetml/2006/main">
  <c r="E56" i="1" l="1"/>
  <c r="D56" i="1"/>
  <c r="C56" i="1"/>
  <c r="B56" i="1"/>
  <c r="E51" i="1" l="1"/>
  <c r="E53" i="1" s="1"/>
  <c r="E58" i="1" s="1"/>
  <c r="E39" i="1"/>
  <c r="E37" i="1"/>
  <c r="E40" i="1" s="1"/>
  <c r="E30" i="1"/>
  <c r="E32" i="1" s="1"/>
  <c r="E33" i="1" s="1"/>
  <c r="E22" i="1"/>
  <c r="E18" i="1"/>
  <c r="E20" i="1" s="1"/>
  <c r="E13" i="1"/>
  <c r="E15" i="1" s="1"/>
  <c r="D39" i="1"/>
  <c r="D37" i="1"/>
  <c r="D22" i="1"/>
  <c r="D18" i="1"/>
  <c r="D20" i="1" s="1"/>
  <c r="D51" i="1"/>
  <c r="D53" i="1" s="1"/>
  <c r="D30" i="1"/>
  <c r="D32" i="1" s="1"/>
  <c r="D33" i="1" s="1"/>
  <c r="D13" i="1"/>
  <c r="D15" i="1" s="1"/>
  <c r="E24" i="1" l="1"/>
  <c r="E34" i="1"/>
  <c r="E42" i="1" s="1"/>
  <c r="E44" i="1" s="1"/>
  <c r="E61" i="1" s="1"/>
  <c r="D58" i="1"/>
  <c r="D40" i="1"/>
  <c r="D24" i="1"/>
  <c r="D34" i="1"/>
  <c r="D42" i="1" s="1"/>
  <c r="D44" i="1" l="1"/>
  <c r="D61" i="1" s="1"/>
  <c r="C39" i="1" l="1"/>
  <c r="B39" i="1"/>
  <c r="C37" i="1"/>
  <c r="B37" i="1"/>
  <c r="C51" i="1" l="1"/>
  <c r="C53" i="1" s="1"/>
  <c r="C58" i="1" s="1"/>
  <c r="B51" i="1"/>
  <c r="B53" i="1" s="1"/>
  <c r="B58" i="1" s="1"/>
  <c r="C30" i="1"/>
  <c r="C32" i="1" s="1"/>
  <c r="C33" i="1" s="1"/>
  <c r="C20" i="1"/>
  <c r="C13" i="1"/>
  <c r="C15" i="1" s="1"/>
  <c r="B40" i="1"/>
  <c r="B30" i="1"/>
  <c r="B32" i="1" s="1"/>
  <c r="B33" i="1" s="1"/>
  <c r="B20" i="1"/>
  <c r="C24" i="1" l="1"/>
  <c r="C40" i="1"/>
  <c r="C34" i="1"/>
  <c r="B34" i="1"/>
  <c r="B42" i="1" s="1"/>
  <c r="C42" i="1" l="1"/>
  <c r="C44" i="1" s="1"/>
  <c r="C61" i="1" s="1"/>
  <c r="B13" i="1" l="1"/>
  <c r="B15" i="1" s="1"/>
  <c r="B24" i="1" l="1"/>
  <c r="B44" i="1" s="1"/>
  <c r="B61" i="1" s="1"/>
</calcChain>
</file>

<file path=xl/sharedStrings.xml><?xml version="1.0" encoding="utf-8"?>
<sst xmlns="http://schemas.openxmlformats.org/spreadsheetml/2006/main" count="49" uniqueCount="41">
  <si>
    <t>Total Revenue</t>
  </si>
  <si>
    <t>Total Salaries &amp; Fringe Benefits</t>
  </si>
  <si>
    <t>Evaluation Software License</t>
  </si>
  <si>
    <t>Total Direct Expenses</t>
  </si>
  <si>
    <t>2 Residents</t>
  </si>
  <si>
    <t>3 Residents</t>
  </si>
  <si>
    <t>REVENUE</t>
  </si>
  <si>
    <t># of Residents</t>
  </si>
  <si>
    <t>Visits per Resident during Residency Period</t>
  </si>
  <si>
    <t>Total Patient Visits</t>
  </si>
  <si>
    <t>Average Revenue per Patient Visit</t>
  </si>
  <si>
    <t>Total Patient Revenue</t>
  </si>
  <si>
    <t>Patient Revenue Generated by Residents</t>
  </si>
  <si>
    <t>Lost Patient Revenue from Preceptors</t>
  </si>
  <si>
    <t>Estimated lost visits per year</t>
  </si>
  <si>
    <t>EXPENSES</t>
  </si>
  <si>
    <t>Salary per Resident</t>
  </si>
  <si>
    <t>Total Resident Salary</t>
  </si>
  <si>
    <t xml:space="preserve">Residency Coordinator </t>
  </si>
  <si>
    <t>Total Salaries</t>
  </si>
  <si>
    <t>Total Expense</t>
  </si>
  <si>
    <t>Salaries &amp; Fringe Benefits</t>
  </si>
  <si>
    <t>Other Direct Expenses</t>
  </si>
  <si>
    <t>COMMUNITY HEALTH CENTER</t>
  </si>
  <si>
    <t>Nurse Practitioner Residency Training Program</t>
  </si>
  <si>
    <t>Pro Forma Financial Analysis</t>
  </si>
  <si>
    <t>YEAR 1</t>
  </si>
  <si>
    <t>YEAR 2</t>
  </si>
  <si>
    <t>Annual Visits by Resident in excess of ramp-up provider</t>
  </si>
  <si>
    <t>Expenses</t>
  </si>
  <si>
    <t>Gross Margin - Year 2</t>
  </si>
  <si>
    <t>Gross Margin - Year 1</t>
  </si>
  <si>
    <t xml:space="preserve">Net Cash Flow </t>
  </si>
  <si>
    <t>Meaningful Use Revenue</t>
  </si>
  <si>
    <t>Equipment, software, EMR licenses  ($2250 per Resident)</t>
  </si>
  <si>
    <t>Medical Supplies &amp; Materials  ($2,000 per Resident)</t>
  </si>
  <si>
    <t>(note: figures based on CHCI history, your experience may differ)</t>
  </si>
  <si>
    <t>4 Residents</t>
  </si>
  <si>
    <t>5 Residents</t>
  </si>
  <si>
    <t>Fringe Benefits (23%)</t>
  </si>
  <si>
    <t>Cost Savings on Recruitment Fees ($25,000 per hire)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</si>
</sst>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_(&quot;$&quot;* #,##0_);_(&quot;$&quot;* \(#,##0\);_(&quot;$&quot;* &quot;-&quot;??_);_(@_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3">
    <xf numFmtId="0" fontId="0" fillId="0" borderId="0" xfId="0"/>
    <xf numFmtId="6" fontId="0" fillId="0" borderId="0" xfId="0" applyNumberFormat="1"/>
    <xf numFmtId="6" fontId="0" fillId="0" borderId="2" xfId="0" applyNumberFormat="1" applyBorder="1"/>
    <xf numFmtId="164" fontId="0" fillId="0" borderId="0" xfId="1" applyNumberFormat="1" applyFont="1"/>
    <xf numFmtId="44" fontId="0" fillId="0" borderId="0" xfId="2" applyFont="1"/>
    <xf numFmtId="165" fontId="0" fillId="0" borderId="1" xfId="2" applyNumberFormat="1" applyFont="1" applyBorder="1"/>
    <xf numFmtId="165" fontId="0" fillId="0" borderId="0" xfId="2" applyNumberFormat="1" applyFont="1"/>
    <xf numFmtId="6" fontId="0" fillId="0" borderId="3" xfId="0" applyNumberFormat="1" applyBorder="1"/>
    <xf numFmtId="165" fontId="0" fillId="0" borderId="3" xfId="2" applyNumberFormat="1" applyFont="1" applyBorder="1"/>
    <xf numFmtId="6" fontId="0" fillId="0" borderId="1" xfId="0" applyNumberFormat="1" applyBorder="1"/>
    <xf numFmtId="6" fontId="0" fillId="0" borderId="0" xfId="0" applyNumberFormat="1" applyBorder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0" fillId="0" borderId="3" xfId="0" applyBorder="1"/>
    <xf numFmtId="164" fontId="0" fillId="0" borderId="3" xfId="1" applyNumberFormat="1" applyFont="1" applyBorder="1"/>
    <xf numFmtId="165" fontId="0" fillId="0" borderId="0" xfId="2" applyNumberFormat="1" applyFont="1" applyBorder="1"/>
    <xf numFmtId="165" fontId="0" fillId="0" borderId="3" xfId="2" applyNumberFormat="1" applyFont="1" applyBorder="1" applyAlignment="1">
      <alignment horizontal="left" indent="2"/>
    </xf>
    <xf numFmtId="165" fontId="0" fillId="0" borderId="2" xfId="0" applyNumberFormat="1" applyBorder="1"/>
    <xf numFmtId="165" fontId="0" fillId="0" borderId="3" xfId="0" applyNumberFormat="1" applyBorder="1"/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2"/>
  <sheetViews>
    <sheetView tabSelected="1" topLeftCell="A31" workbookViewId="0">
      <selection activeCell="B56" activeCellId="1" sqref="B56 B56:E56"/>
    </sheetView>
  </sheetViews>
  <sheetFormatPr defaultRowHeight="15" x14ac:dyDescent="0.25"/>
  <cols>
    <col min="1" max="1" width="60.7109375" customWidth="1"/>
    <col min="2" max="3" width="13.140625" customWidth="1"/>
    <col min="4" max="5" width="12.28515625" bestFit="1" customWidth="1"/>
  </cols>
  <sheetData>
    <row r="1" spans="1:5" ht="18.75" x14ac:dyDescent="0.3">
      <c r="A1" s="14" t="s">
        <v>23</v>
      </c>
    </row>
    <row r="2" spans="1:5" ht="15.75" x14ac:dyDescent="0.25">
      <c r="A2" s="13" t="s">
        <v>24</v>
      </c>
    </row>
    <row r="3" spans="1:5" ht="15.75" x14ac:dyDescent="0.25">
      <c r="A3" s="13" t="s">
        <v>25</v>
      </c>
    </row>
    <row r="4" spans="1:5" x14ac:dyDescent="0.25">
      <c r="A4" t="s">
        <v>36</v>
      </c>
    </row>
    <row r="6" spans="1:5" x14ac:dyDescent="0.25">
      <c r="B6" s="15" t="s">
        <v>4</v>
      </c>
      <c r="C6" s="15" t="s">
        <v>5</v>
      </c>
      <c r="D6" s="15" t="s">
        <v>37</v>
      </c>
      <c r="E6" s="15" t="s">
        <v>38</v>
      </c>
    </row>
    <row r="7" spans="1:5" x14ac:dyDescent="0.25">
      <c r="B7" s="15"/>
      <c r="C7" s="15"/>
    </row>
    <row r="8" spans="1:5" x14ac:dyDescent="0.25">
      <c r="A8" s="16" t="s">
        <v>26</v>
      </c>
    </row>
    <row r="9" spans="1:5" x14ac:dyDescent="0.25">
      <c r="A9" s="11" t="s">
        <v>6</v>
      </c>
    </row>
    <row r="10" spans="1:5" x14ac:dyDescent="0.25">
      <c r="A10" s="12" t="s">
        <v>12</v>
      </c>
    </row>
    <row r="11" spans="1:5" x14ac:dyDescent="0.25">
      <c r="A11" t="s">
        <v>7</v>
      </c>
      <c r="B11">
        <v>2</v>
      </c>
      <c r="C11">
        <v>3</v>
      </c>
      <c r="D11">
        <v>4</v>
      </c>
      <c r="E11">
        <v>5</v>
      </c>
    </row>
    <row r="12" spans="1:5" x14ac:dyDescent="0.25">
      <c r="A12" t="s">
        <v>8</v>
      </c>
      <c r="B12" s="17">
        <v>1000</v>
      </c>
      <c r="C12" s="17">
        <v>1000</v>
      </c>
      <c r="D12" s="17">
        <v>1000</v>
      </c>
      <c r="E12" s="17">
        <v>1000</v>
      </c>
    </row>
    <row r="13" spans="1:5" x14ac:dyDescent="0.25">
      <c r="A13" t="s">
        <v>9</v>
      </c>
      <c r="B13" s="3">
        <f>ROUND(B11*B12,0)</f>
        <v>2000</v>
      </c>
      <c r="C13" s="3">
        <f>ROUND(C11*C12,0)</f>
        <v>3000</v>
      </c>
      <c r="D13" s="3">
        <f>ROUND(D11*D12,0)</f>
        <v>4000</v>
      </c>
      <c r="E13" s="3">
        <f>ROUND(E11*E12,0)</f>
        <v>5000</v>
      </c>
    </row>
    <row r="14" spans="1:5" x14ac:dyDescent="0.25">
      <c r="A14" t="s">
        <v>10</v>
      </c>
      <c r="B14" s="4">
        <v>146</v>
      </c>
      <c r="C14" s="4">
        <v>146</v>
      </c>
      <c r="D14" s="4">
        <v>146</v>
      </c>
      <c r="E14" s="4">
        <v>146</v>
      </c>
    </row>
    <row r="15" spans="1:5" x14ac:dyDescent="0.25">
      <c r="A15" t="s">
        <v>11</v>
      </c>
      <c r="B15" s="5">
        <f>ROUND(B13*B14,0)</f>
        <v>292000</v>
      </c>
      <c r="C15" s="5">
        <f>ROUND(C13*C14,0)</f>
        <v>438000</v>
      </c>
      <c r="D15" s="5">
        <f>ROUND(D13*D14,0)</f>
        <v>584000</v>
      </c>
      <c r="E15" s="5">
        <f>ROUND(E13*E14,0)</f>
        <v>730000</v>
      </c>
    </row>
    <row r="17" spans="1:5" x14ac:dyDescent="0.25">
      <c r="A17" s="12" t="s">
        <v>13</v>
      </c>
    </row>
    <row r="18" spans="1:5" x14ac:dyDescent="0.25">
      <c r="A18" t="s">
        <v>14</v>
      </c>
      <c r="B18" s="3">
        <v>-1500</v>
      </c>
      <c r="C18" s="3">
        <v>-1500</v>
      </c>
      <c r="D18" s="3">
        <f>-1500*2</f>
        <v>-3000</v>
      </c>
      <c r="E18" s="3">
        <f>-1500*2</f>
        <v>-3000</v>
      </c>
    </row>
    <row r="19" spans="1:5" x14ac:dyDescent="0.25">
      <c r="A19" t="s">
        <v>10</v>
      </c>
      <c r="B19" s="4">
        <v>146</v>
      </c>
      <c r="C19" s="4">
        <v>146</v>
      </c>
      <c r="D19" s="4">
        <v>146</v>
      </c>
      <c r="E19" s="4">
        <v>146</v>
      </c>
    </row>
    <row r="20" spans="1:5" x14ac:dyDescent="0.25">
      <c r="A20" t="s">
        <v>11</v>
      </c>
      <c r="B20" s="5">
        <f>ROUND(B18*B19,0)</f>
        <v>-219000</v>
      </c>
      <c r="C20" s="5">
        <f>ROUND(C18*C19,0)</f>
        <v>-219000</v>
      </c>
      <c r="D20" s="5">
        <f>ROUND(D18*D19,0)</f>
        <v>-438000</v>
      </c>
      <c r="E20" s="5">
        <f>ROUND(E18*E19,0)</f>
        <v>-438000</v>
      </c>
    </row>
    <row r="22" spans="1:5" x14ac:dyDescent="0.25">
      <c r="A22" t="s">
        <v>33</v>
      </c>
      <c r="B22" s="3">
        <v>42500</v>
      </c>
      <c r="C22" s="3">
        <v>63750</v>
      </c>
      <c r="D22" s="3">
        <f>ROUND(21250*D11,0)</f>
        <v>85000</v>
      </c>
      <c r="E22" s="3">
        <f>ROUND(21250*E11,0)</f>
        <v>106250</v>
      </c>
    </row>
    <row r="24" spans="1:5" ht="14.25" customHeight="1" x14ac:dyDescent="0.25">
      <c r="A24" s="11" t="s">
        <v>0</v>
      </c>
      <c r="B24" s="22">
        <f>+B15+B20+B22</f>
        <v>115500</v>
      </c>
      <c r="C24" s="22">
        <f>+C15+C20+C22</f>
        <v>282750</v>
      </c>
      <c r="D24" s="22">
        <f>+D15+D20+D22</f>
        <v>231000</v>
      </c>
      <c r="E24" s="22">
        <f>+E15+E20+E22</f>
        <v>398250</v>
      </c>
    </row>
    <row r="26" spans="1:5" x14ac:dyDescent="0.25">
      <c r="A26" s="11" t="s">
        <v>15</v>
      </c>
    </row>
    <row r="27" spans="1:5" x14ac:dyDescent="0.25">
      <c r="A27" s="12" t="s">
        <v>21</v>
      </c>
    </row>
    <row r="28" spans="1:5" x14ac:dyDescent="0.25">
      <c r="A28" t="s">
        <v>7</v>
      </c>
      <c r="B28">
        <v>2</v>
      </c>
      <c r="C28">
        <v>3</v>
      </c>
      <c r="D28">
        <v>4</v>
      </c>
      <c r="E28">
        <v>5</v>
      </c>
    </row>
    <row r="29" spans="1:5" x14ac:dyDescent="0.25">
      <c r="A29" t="s">
        <v>16</v>
      </c>
      <c r="B29" s="8">
        <v>70000</v>
      </c>
      <c r="C29" s="8">
        <v>70000</v>
      </c>
      <c r="D29" s="8">
        <v>70000</v>
      </c>
      <c r="E29" s="8">
        <v>70000</v>
      </c>
    </row>
    <row r="30" spans="1:5" x14ac:dyDescent="0.25">
      <c r="A30" t="s">
        <v>17</v>
      </c>
      <c r="B30" s="1">
        <f>ROUND(B28*B29,0)</f>
        <v>140000</v>
      </c>
      <c r="C30" s="1">
        <f>ROUND(C28*C29,0)</f>
        <v>210000</v>
      </c>
      <c r="D30" s="1">
        <f>ROUND(D28*D29,0)</f>
        <v>280000</v>
      </c>
      <c r="E30" s="1">
        <f>ROUND(E28*E29,0)</f>
        <v>350000</v>
      </c>
    </row>
    <row r="31" spans="1:5" x14ac:dyDescent="0.25">
      <c r="A31" t="s">
        <v>18</v>
      </c>
      <c r="B31" s="8">
        <v>45000</v>
      </c>
      <c r="C31" s="8">
        <v>45000</v>
      </c>
      <c r="D31" s="8">
        <v>45000</v>
      </c>
      <c r="E31" s="8">
        <v>45000</v>
      </c>
    </row>
    <row r="32" spans="1:5" x14ac:dyDescent="0.25">
      <c r="A32" t="s">
        <v>19</v>
      </c>
      <c r="B32" s="6">
        <f>+B30+B31</f>
        <v>185000</v>
      </c>
      <c r="C32" s="6">
        <f>+C30+C31</f>
        <v>255000</v>
      </c>
      <c r="D32" s="6">
        <f>+D30+D31</f>
        <v>325000</v>
      </c>
      <c r="E32" s="6">
        <f>+E30+E31</f>
        <v>395000</v>
      </c>
    </row>
    <row r="33" spans="1:5" x14ac:dyDescent="0.25">
      <c r="A33" t="s">
        <v>39</v>
      </c>
      <c r="B33" s="6">
        <f>ROUND(B32*0.23,0)</f>
        <v>42550</v>
      </c>
      <c r="C33" s="6">
        <f t="shared" ref="C33:E33" si="0">ROUND(C32*0.23,0)</f>
        <v>58650</v>
      </c>
      <c r="D33" s="6">
        <f t="shared" si="0"/>
        <v>74750</v>
      </c>
      <c r="E33" s="6">
        <f t="shared" si="0"/>
        <v>90850</v>
      </c>
    </row>
    <row r="34" spans="1:5" x14ac:dyDescent="0.25">
      <c r="A34" t="s">
        <v>1</v>
      </c>
      <c r="B34" s="9">
        <f>+B32+B33</f>
        <v>227550</v>
      </c>
      <c r="C34" s="9">
        <f>+C32+C33</f>
        <v>313650</v>
      </c>
      <c r="D34" s="9">
        <f>+D32+D33</f>
        <v>399750</v>
      </c>
      <c r="E34" s="9">
        <f>+E32+E33</f>
        <v>485850</v>
      </c>
    </row>
    <row r="35" spans="1:5" x14ac:dyDescent="0.25">
      <c r="B35" s="10"/>
      <c r="C35" s="10"/>
      <c r="D35" s="10"/>
      <c r="E35" s="10"/>
    </row>
    <row r="36" spans="1:5" x14ac:dyDescent="0.25">
      <c r="A36" s="12" t="s">
        <v>22</v>
      </c>
    </row>
    <row r="37" spans="1:5" x14ac:dyDescent="0.25">
      <c r="A37" t="s">
        <v>34</v>
      </c>
      <c r="B37" s="6">
        <f>ROUND(2250*2,0)</f>
        <v>4500</v>
      </c>
      <c r="C37" s="6">
        <f>ROUND(2250*3,0)</f>
        <v>6750</v>
      </c>
      <c r="D37" s="6">
        <f>ROUND(2250*D28,0)</f>
        <v>9000</v>
      </c>
      <c r="E37" s="6">
        <f>ROUND(2250*E28,0)</f>
        <v>11250</v>
      </c>
    </row>
    <row r="38" spans="1:5" x14ac:dyDescent="0.25">
      <c r="A38" t="s">
        <v>2</v>
      </c>
      <c r="B38" s="6">
        <v>1200</v>
      </c>
      <c r="C38" s="6">
        <v>1200</v>
      </c>
      <c r="D38" s="6">
        <v>1200</v>
      </c>
      <c r="E38" s="6">
        <v>1200</v>
      </c>
    </row>
    <row r="39" spans="1:5" x14ac:dyDescent="0.25">
      <c r="A39" t="s">
        <v>35</v>
      </c>
      <c r="B39" s="6">
        <f>ROUND(2000*2,0)</f>
        <v>4000</v>
      </c>
      <c r="C39" s="6">
        <f>ROUND(2000*3,0)</f>
        <v>6000</v>
      </c>
      <c r="D39" s="6">
        <f>ROUND(2000*D28,0)</f>
        <v>8000</v>
      </c>
      <c r="E39" s="6">
        <f>ROUND(2000*E28,0)</f>
        <v>10000</v>
      </c>
    </row>
    <row r="40" spans="1:5" x14ac:dyDescent="0.25">
      <c r="A40" t="s">
        <v>3</v>
      </c>
      <c r="B40" s="9">
        <f>SUM(B37:B39)</f>
        <v>9700</v>
      </c>
      <c r="C40" s="9">
        <f>SUM(C37:C39)</f>
        <v>13950</v>
      </c>
      <c r="D40" s="9">
        <f>SUM(D37:D39)</f>
        <v>18200</v>
      </c>
      <c r="E40" s="9">
        <f>SUM(E37:E39)</f>
        <v>22450</v>
      </c>
    </row>
    <row r="41" spans="1:5" x14ac:dyDescent="0.25">
      <c r="B41" s="1"/>
      <c r="C41" s="1"/>
      <c r="D41" s="1"/>
      <c r="E41" s="1"/>
    </row>
    <row r="42" spans="1:5" x14ac:dyDescent="0.25">
      <c r="A42" s="11" t="s">
        <v>20</v>
      </c>
      <c r="B42" s="7">
        <f>+B34+B40</f>
        <v>237250</v>
      </c>
      <c r="C42" s="7">
        <f>+C34+C40</f>
        <v>327600</v>
      </c>
      <c r="D42" s="7">
        <f>+D34+D40</f>
        <v>417950</v>
      </c>
      <c r="E42" s="7">
        <f>+E34+E40</f>
        <v>508300</v>
      </c>
    </row>
    <row r="44" spans="1:5" ht="15.75" thickBot="1" x14ac:dyDescent="0.3">
      <c r="A44" s="11" t="s">
        <v>31</v>
      </c>
      <c r="B44" s="2">
        <f>+B24-B42</f>
        <v>-121750</v>
      </c>
      <c r="C44" s="2">
        <f>+C24-C42</f>
        <v>-44850</v>
      </c>
      <c r="D44" s="2">
        <f>+D24-D42</f>
        <v>-186950</v>
      </c>
      <c r="E44" s="2">
        <f>+E24-E42</f>
        <v>-110050</v>
      </c>
    </row>
    <row r="45" spans="1:5" ht="15.75" thickTop="1" x14ac:dyDescent="0.25"/>
    <row r="47" spans="1:5" x14ac:dyDescent="0.25">
      <c r="A47" s="16" t="s">
        <v>27</v>
      </c>
    </row>
    <row r="48" spans="1:5" x14ac:dyDescent="0.25">
      <c r="A48" s="11" t="s">
        <v>6</v>
      </c>
    </row>
    <row r="49" spans="1:5" x14ac:dyDescent="0.25">
      <c r="A49" t="s">
        <v>7</v>
      </c>
      <c r="B49" s="3">
        <v>1</v>
      </c>
      <c r="C49" s="3">
        <v>1</v>
      </c>
      <c r="D49" s="3">
        <v>2</v>
      </c>
      <c r="E49" s="3">
        <v>2</v>
      </c>
    </row>
    <row r="50" spans="1:5" x14ac:dyDescent="0.25">
      <c r="A50" t="s">
        <v>28</v>
      </c>
      <c r="B50" s="18">
        <v>1200</v>
      </c>
      <c r="C50" s="18">
        <v>1200</v>
      </c>
      <c r="D50" s="18">
        <v>1200</v>
      </c>
      <c r="E50" s="18">
        <v>1200</v>
      </c>
    </row>
    <row r="51" spans="1:5" x14ac:dyDescent="0.25">
      <c r="A51" t="s">
        <v>9</v>
      </c>
      <c r="B51" s="3">
        <f>ROUND(B49*B50,0)</f>
        <v>1200</v>
      </c>
      <c r="C51" s="3">
        <f>ROUND(C49*C50,0)</f>
        <v>1200</v>
      </c>
      <c r="D51" s="3">
        <f>ROUND(D49*D50,0)</f>
        <v>2400</v>
      </c>
      <c r="E51" s="3">
        <f>ROUND(E49*E50,0)</f>
        <v>2400</v>
      </c>
    </row>
    <row r="52" spans="1:5" x14ac:dyDescent="0.25">
      <c r="A52" t="s">
        <v>10</v>
      </c>
      <c r="B52" s="4">
        <v>146</v>
      </c>
      <c r="C52" s="4">
        <v>146</v>
      </c>
      <c r="D52" s="4">
        <v>146</v>
      </c>
      <c r="E52" s="4">
        <v>146</v>
      </c>
    </row>
    <row r="53" spans="1:5" x14ac:dyDescent="0.25">
      <c r="A53" t="s">
        <v>11</v>
      </c>
      <c r="B53" s="19">
        <f>ROUND(B51*B52,0)</f>
        <v>175200</v>
      </c>
      <c r="C53" s="19">
        <f>ROUND(C51*C52,0)</f>
        <v>175200</v>
      </c>
      <c r="D53" s="19">
        <f>ROUND(D51*D52,0)</f>
        <v>350400</v>
      </c>
      <c r="E53" s="19">
        <f>ROUND(E51*E52,0)</f>
        <v>350400</v>
      </c>
    </row>
    <row r="54" spans="1:5" x14ac:dyDescent="0.25">
      <c r="B54" s="1"/>
      <c r="C54" s="1"/>
      <c r="D54" s="1"/>
      <c r="E54" s="1"/>
    </row>
    <row r="55" spans="1:5" x14ac:dyDescent="0.25">
      <c r="A55" t="s">
        <v>29</v>
      </c>
    </row>
    <row r="56" spans="1:5" x14ac:dyDescent="0.25">
      <c r="A56" t="s">
        <v>40</v>
      </c>
      <c r="B56" s="20">
        <f>-25000</f>
        <v>-25000</v>
      </c>
      <c r="C56" s="20">
        <f t="shared" ref="C56:E56" si="1">-25000</f>
        <v>-25000</v>
      </c>
      <c r="D56" s="20">
        <f t="shared" si="1"/>
        <v>-25000</v>
      </c>
      <c r="E56" s="20">
        <f t="shared" si="1"/>
        <v>-25000</v>
      </c>
    </row>
    <row r="58" spans="1:5" ht="15.75" thickBot="1" x14ac:dyDescent="0.3">
      <c r="A58" t="s">
        <v>30</v>
      </c>
      <c r="B58" s="21">
        <f>+B53-B56</f>
        <v>200200</v>
      </c>
      <c r="C58" s="21">
        <f>+C53-C56</f>
        <v>200200</v>
      </c>
      <c r="D58" s="21">
        <f>+D53-D56</f>
        <v>375400</v>
      </c>
      <c r="E58" s="21">
        <f>+E53-E56</f>
        <v>375400</v>
      </c>
    </row>
    <row r="59" spans="1:5" ht="15.75" thickTop="1" x14ac:dyDescent="0.25"/>
    <row r="61" spans="1:5" ht="15.75" thickBot="1" x14ac:dyDescent="0.3">
      <c r="A61" t="s">
        <v>32</v>
      </c>
      <c r="B61" s="21">
        <f>+B44+B58</f>
        <v>78450</v>
      </c>
      <c r="C61" s="21">
        <f>+C44+C58</f>
        <v>155350</v>
      </c>
      <c r="D61" s="21">
        <f>+D44+D58</f>
        <v>188450</v>
      </c>
      <c r="E61" s="21">
        <f>+E44+E58</f>
        <v>265350</v>
      </c>
    </row>
    <row r="62" spans="1:5" ht="15.75" thickTop="1" x14ac:dyDescent="0.25"/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NP Residents</vt:lpstr>
      <vt:lpstr>'NP Residents'!Print_Area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Block, Robert</dc:creator>
  <cp:lastModifiedBy>Corsino, Charise</cp:lastModifiedBy>
  <cp:lastPrinted>2016-10-04T15:24:49Z</cp:lastPrinted>
  <dcterms:created xsi:type="dcterms:W3CDTF">2016-03-08T18:50:03Z</dcterms:created>
  <dcterms:modified xsi:type="dcterms:W3CDTF">2018-12-17T19:15:47Z</dcterms:modified>
</cp:coreProperties>
</file>